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FEVEREIRO 2013" sheetId="1" r:id="rId1"/>
  </sheets>
  <definedNames>
    <definedName name="_xlnm.Print_Area" localSheetId="0">'FEVEREIRO 2013'!$A$1:$G$70</definedName>
  </definedNames>
  <calcPr fullCalcOnLoad="1"/>
</workbook>
</file>

<file path=xl/sharedStrings.xml><?xml version="1.0" encoding="utf-8"?>
<sst xmlns="http://schemas.openxmlformats.org/spreadsheetml/2006/main" count="56" uniqueCount="55">
  <si>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</si>
  <si>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</si>
  <si>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</si>
  <si>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</si>
  <si>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</si>
  <si>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</si>
  <si>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</si>
  <si>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</si>
  <si>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</si>
  <si>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</si>
  <si>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</si>
  <si>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</si>
  <si>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</si>
  <si>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</si>
  <si>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</si>
  <si>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</si>
  <si>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</si>
  <si>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</si>
  <si>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</si>
  <si>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</si>
  <si>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</si>
  <si>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Outros créditos</t>
  </si>
  <si>
    <t>FGTS depositado funci 1</t>
  </si>
  <si>
    <t>FGTS depositado funci 2</t>
  </si>
  <si>
    <t>FGTS depositado funci 3</t>
  </si>
  <si>
    <t>DEMONSTRATIVO CONTÁBIL - FEVEREIRO / 2013</t>
  </si>
  <si>
    <t>SALDO ANTERIOR + RECEITAS - DESPESAS ( EM 28 / 02 / 2013 )</t>
  </si>
  <si>
    <t>Despesas Bancárias - mês 02 / 2013</t>
  </si>
  <si>
    <t>Repasse FUNDO DE MOBILIZAÇÃO (ch 850987)</t>
  </si>
  <si>
    <t>Pgto. Assessoria jurídica - fevereiro / 2013 (ch 850987)</t>
  </si>
  <si>
    <t>Repasse mensal ANDES (ch 850987)</t>
  </si>
  <si>
    <t>Pgto. prestação de assessoria de comunicação ASCOM (ch 850987)</t>
  </si>
  <si>
    <t>Contribuição Sindical - CONLUTAS (ch 850987)</t>
  </si>
  <si>
    <t>Pgto. Auxilio Transporte (850987)</t>
  </si>
  <si>
    <t>Pgto. Auxilio Alimentação (ch 850987)</t>
  </si>
  <si>
    <t>Pgto. salários Fevereiro / 2013 (ch 850987)</t>
  </si>
  <si>
    <t>Pgto. Oi Telemar / Embratel (ch 850987)</t>
  </si>
  <si>
    <t>Pgto. manutenção dos computadores da ADUNEB (ch 850987)</t>
  </si>
  <si>
    <t>Aquisição de material de escritório / cópias (ch 850987)</t>
  </si>
  <si>
    <t>Pgto. FGTS competência 01/2013 (ch 850987)</t>
  </si>
  <si>
    <t>Pgto. INSS competência 01/2013 (ch 850987)</t>
  </si>
  <si>
    <t>Pgto. IRRF sobre folha 01/2013 (ch 850987)</t>
  </si>
  <si>
    <t>Pgto. PIS sobre folha 01/2013 (ch 850987)</t>
  </si>
  <si>
    <t>A Tarde On Line - manutenção página internet (ch 850987)</t>
  </si>
  <si>
    <t>Pgto. assento para vaso sanitário (ch 850987)</t>
  </si>
  <si>
    <t>Pgto. combustível diretoria (ch 850987)</t>
  </si>
  <si>
    <t>Aquisição de material de consumo (ch 850987)</t>
  </si>
  <si>
    <t>Pgto. cópia de chave (ch 850987)</t>
  </si>
  <si>
    <t>Pgto. diárias (ch 850987/988)</t>
  </si>
  <si>
    <t>Pgto. passagens / Assembléia Geral / reunião Fórum das AD'S (ch 850987/988)</t>
  </si>
  <si>
    <t>Pgto. despesas com táxi  / plantão diretoria (850987/988)</t>
  </si>
  <si>
    <t>Pgto. FGTS competência 02/2013 (ch 850987)</t>
  </si>
  <si>
    <t>Pgto. despesas com alimentação / plantão diretoria  (ch 850987)</t>
  </si>
  <si>
    <t>Zózina Maria R. de Almeida</t>
  </si>
  <si>
    <t>Diretora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</si>
</sst>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5"/>
  <sheetViews>
    <sheetView tabSelected="1" zoomScalePageLayoutView="0" workbookViewId="0" topLeftCell="A46">
      <selection activeCell="E70" sqref="E70:F70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7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1" t="s">
        <v>2</v>
      </c>
      <c r="B1" s="121"/>
      <c r="C1" s="121"/>
      <c r="D1" s="121"/>
      <c r="E1" s="121"/>
      <c r="F1" s="121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2" t="s">
        <v>25</v>
      </c>
      <c r="B3" s="122"/>
      <c r="C3" s="122"/>
      <c r="D3" s="122"/>
      <c r="E3" s="122"/>
      <c r="F3" s="122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79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36644.98</v>
      </c>
      <c r="H6" s="1"/>
    </row>
    <row r="7" spans="1:12" ht="12.75">
      <c r="A7" s="93"/>
      <c r="B7" s="15" t="s">
        <v>20</v>
      </c>
      <c r="C7" s="15"/>
      <c r="D7" s="15"/>
      <c r="E7" s="34"/>
      <c r="F7" s="35">
        <v>36644.98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83">
        <f>SUM(F10:F12)</f>
        <v>62032.09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82"/>
      <c r="F10" s="110">
        <v>56169.13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21</v>
      </c>
      <c r="C11" s="1"/>
      <c r="D11" s="1"/>
      <c r="E11" s="106"/>
      <c r="F11" s="107">
        <f>5351.84+511.12</f>
        <v>5862.96</v>
      </c>
      <c r="G11" s="45"/>
      <c r="H11" s="1"/>
      <c r="I11" s="1"/>
      <c r="J11" s="1"/>
      <c r="K11" s="1"/>
      <c r="L11" s="1"/>
    </row>
    <row r="12" spans="1:12" ht="3.75" customHeight="1">
      <c r="A12" s="8"/>
      <c r="B12" s="104"/>
      <c r="C12" s="9"/>
      <c r="D12" s="9"/>
      <c r="E12" s="92"/>
      <c r="F12" s="105"/>
      <c r="G12" s="45"/>
      <c r="H12" s="1"/>
      <c r="I12" s="1"/>
      <c r="J12" s="1"/>
      <c r="K12" s="1"/>
      <c r="L12" s="1"/>
    </row>
    <row r="13" spans="1:12" ht="12.75">
      <c r="A13" s="52"/>
      <c r="B13" s="52"/>
      <c r="C13" s="52"/>
      <c r="D13" s="52"/>
      <c r="E13" s="53"/>
      <c r="F13" s="46"/>
      <c r="H13" s="1"/>
      <c r="I13" s="1"/>
      <c r="J13" s="1"/>
      <c r="K13" s="1"/>
      <c r="L13" s="1"/>
    </row>
    <row r="14" spans="1:12" ht="12.75">
      <c r="A14" s="47" t="s">
        <v>5</v>
      </c>
      <c r="B14" s="48"/>
      <c r="C14" s="48"/>
      <c r="D14" s="48"/>
      <c r="E14" s="49"/>
      <c r="F14" s="50">
        <f>+F6+F9</f>
        <v>98677.07</v>
      </c>
      <c r="H14" s="1"/>
      <c r="I14" s="1"/>
      <c r="J14" s="1"/>
      <c r="K14" s="1"/>
      <c r="L14" s="1"/>
    </row>
    <row r="15" spans="1:12" ht="12.75">
      <c r="A15" s="51"/>
      <c r="B15" s="51"/>
      <c r="C15" s="52"/>
      <c r="D15" s="52"/>
      <c r="E15" s="53"/>
      <c r="F15" s="46"/>
      <c r="H15" s="1"/>
      <c r="I15" s="1"/>
      <c r="J15" s="1"/>
      <c r="K15" s="1"/>
      <c r="L15" s="1"/>
    </row>
    <row r="16" spans="1:12" ht="11.25" customHeight="1">
      <c r="A16" s="52"/>
      <c r="B16" s="52"/>
      <c r="C16" s="52"/>
      <c r="D16" s="52"/>
      <c r="E16" s="54"/>
      <c r="F16" s="53"/>
      <c r="G16" s="55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6"/>
      <c r="C17" s="56"/>
      <c r="D17" s="56"/>
      <c r="E17" s="56"/>
      <c r="F17" s="42">
        <f>F18+F36+F39+F51+F60+F54</f>
        <v>54724.37</v>
      </c>
      <c r="G17" s="57">
        <f>F$17/F$9</f>
        <v>0.8821945222222886</v>
      </c>
      <c r="H17" s="11"/>
      <c r="I17" s="1"/>
      <c r="J17" s="98"/>
      <c r="K17" s="1"/>
      <c r="L17" s="1"/>
    </row>
    <row r="18" spans="1:12" ht="15.75" customHeight="1">
      <c r="A18" s="14" t="s">
        <v>8</v>
      </c>
      <c r="B18" s="58"/>
      <c r="C18" s="58"/>
      <c r="D18" s="58"/>
      <c r="E18" s="59"/>
      <c r="F18" s="60">
        <f>SUM(F19:F34)</f>
        <v>13523.91</v>
      </c>
      <c r="G18" s="61">
        <f>F$18/F$9</f>
        <v>0.2180147404351522</v>
      </c>
      <c r="H18" s="1"/>
      <c r="I18" s="1"/>
      <c r="J18" s="1"/>
      <c r="K18" s="1"/>
      <c r="L18" s="1"/>
    </row>
    <row r="19" spans="1:12" ht="6.75" customHeight="1">
      <c r="A19" s="62"/>
      <c r="B19" s="44"/>
      <c r="C19" s="4"/>
      <c r="D19" s="4"/>
      <c r="E19" s="81"/>
      <c r="F19" s="88"/>
      <c r="G19" s="74"/>
      <c r="H19" s="13"/>
      <c r="I19" s="1"/>
      <c r="J19" s="1"/>
      <c r="K19" s="1"/>
      <c r="L19" s="1"/>
    </row>
    <row r="20" spans="1:12" ht="12.75">
      <c r="A20" s="3"/>
      <c r="B20" s="37" t="s">
        <v>35</v>
      </c>
      <c r="C20" s="1"/>
      <c r="D20" s="1"/>
      <c r="E20" s="11"/>
      <c r="F20" s="95">
        <f>6029.35</f>
        <v>6029.35</v>
      </c>
      <c r="G20" s="89"/>
      <c r="H20" s="13"/>
      <c r="I20" s="1"/>
      <c r="J20" s="1"/>
      <c r="K20" s="1"/>
      <c r="L20" s="1"/>
    </row>
    <row r="21" spans="1:12" ht="12.75">
      <c r="A21" s="3"/>
      <c r="B21" s="37" t="s">
        <v>31</v>
      </c>
      <c r="C21" s="1"/>
      <c r="D21" s="1"/>
      <c r="E21" s="11"/>
      <c r="F21" s="95">
        <f>1967.03</f>
        <v>1967.03</v>
      </c>
      <c r="G21" s="89"/>
      <c r="H21" s="13"/>
      <c r="I21" s="1"/>
      <c r="J21" s="1"/>
      <c r="K21" s="1"/>
      <c r="L21" s="1"/>
    </row>
    <row r="22" spans="1:12" ht="12.75">
      <c r="A22" s="3"/>
      <c r="B22" s="2" t="s">
        <v>40</v>
      </c>
      <c r="C22" s="37"/>
      <c r="D22" s="40"/>
      <c r="E22" s="11"/>
      <c r="F22" s="85">
        <f>2544.45</f>
        <v>2544.45</v>
      </c>
      <c r="G22" s="89"/>
      <c r="H22" s="13"/>
      <c r="I22" s="1"/>
      <c r="J22" s="1"/>
      <c r="K22" s="1"/>
      <c r="L22" s="1"/>
    </row>
    <row r="23" spans="1:12" ht="12.75">
      <c r="A23" s="3"/>
      <c r="B23" s="78" t="s">
        <v>19</v>
      </c>
      <c r="C23" s="1"/>
      <c r="D23" s="40">
        <v>2457.73</v>
      </c>
      <c r="E23" s="11"/>
      <c r="F23" s="23"/>
      <c r="G23" s="89"/>
      <c r="H23" s="13"/>
      <c r="I23" s="1"/>
      <c r="J23" s="1"/>
      <c r="K23" s="1"/>
      <c r="L23" s="1"/>
    </row>
    <row r="24" spans="1:12" ht="12.75">
      <c r="A24" s="3"/>
      <c r="B24" s="78" t="s">
        <v>18</v>
      </c>
      <c r="C24" s="1"/>
      <c r="D24" s="40">
        <v>13.88</v>
      </c>
      <c r="E24" s="91"/>
      <c r="F24" s="23"/>
      <c r="G24" s="89"/>
      <c r="H24" s="13"/>
      <c r="I24" s="1"/>
      <c r="J24" s="1"/>
      <c r="K24" s="1"/>
      <c r="L24" s="1"/>
    </row>
    <row r="25" spans="1:12" ht="12.75">
      <c r="A25" s="3"/>
      <c r="B25" s="2" t="s">
        <v>42</v>
      </c>
      <c r="C25" s="1"/>
      <c r="D25" s="1"/>
      <c r="E25" s="1"/>
      <c r="F25" s="23">
        <f>70.04</f>
        <v>70.04</v>
      </c>
      <c r="G25" s="89"/>
      <c r="H25" s="13"/>
      <c r="I25" s="1"/>
      <c r="J25" s="1"/>
      <c r="K25" s="1"/>
      <c r="L25" s="1"/>
    </row>
    <row r="26" spans="1:12" ht="12.75">
      <c r="A26" s="3"/>
      <c r="B26" s="2" t="s">
        <v>42</v>
      </c>
      <c r="C26" s="1"/>
      <c r="D26" s="1"/>
      <c r="E26" s="1"/>
      <c r="F26" s="23">
        <f>80.97</f>
        <v>80.97</v>
      </c>
      <c r="G26" s="89"/>
      <c r="H26" s="13"/>
      <c r="I26" s="1"/>
      <c r="J26" s="1"/>
      <c r="K26" s="1"/>
      <c r="L26" s="1"/>
    </row>
    <row r="27" spans="1:12" ht="12.75">
      <c r="A27" s="3"/>
      <c r="B27" s="2" t="s">
        <v>41</v>
      </c>
      <c r="C27" s="1"/>
      <c r="D27" s="1"/>
      <c r="E27" s="1"/>
      <c r="F27" s="23">
        <f>61.09</f>
        <v>61.09</v>
      </c>
      <c r="G27" s="89"/>
      <c r="H27" s="13"/>
      <c r="I27" s="1"/>
      <c r="J27" s="1"/>
      <c r="K27" s="1"/>
      <c r="L27" s="1"/>
    </row>
    <row r="28" spans="1:12" ht="12.75">
      <c r="A28" s="3"/>
      <c r="B28" s="2" t="s">
        <v>39</v>
      </c>
      <c r="C28" s="1"/>
      <c r="D28" s="1"/>
      <c r="E28" s="1"/>
      <c r="F28" s="23">
        <f>560.31</f>
        <v>560.31</v>
      </c>
      <c r="G28" s="89"/>
      <c r="H28" s="13"/>
      <c r="I28" s="1"/>
      <c r="J28" s="1"/>
      <c r="K28" s="1"/>
      <c r="L28" s="1"/>
    </row>
    <row r="29" spans="1:12" ht="12.75">
      <c r="A29" s="3"/>
      <c r="B29" s="2" t="s">
        <v>51</v>
      </c>
      <c r="C29" s="1"/>
      <c r="D29" s="1"/>
      <c r="E29" s="98"/>
      <c r="F29" s="23">
        <f>604.67</f>
        <v>604.67</v>
      </c>
      <c r="G29" s="89"/>
      <c r="H29" s="13"/>
      <c r="I29" s="1"/>
      <c r="J29" s="1"/>
      <c r="K29" s="1"/>
      <c r="L29" s="1"/>
    </row>
    <row r="30" spans="1:12" ht="12.75">
      <c r="A30" s="3"/>
      <c r="B30" s="78" t="s">
        <v>22</v>
      </c>
      <c r="C30" s="1"/>
      <c r="D30" s="40">
        <f>127.55+98.27+35+199.05+15</f>
        <v>474.87</v>
      </c>
      <c r="E30" s="11"/>
      <c r="F30" s="23"/>
      <c r="G30" s="89"/>
      <c r="H30" s="13"/>
      <c r="I30" s="1"/>
      <c r="J30" s="1"/>
      <c r="K30" s="1"/>
      <c r="L30" s="1"/>
    </row>
    <row r="31" spans="1:12" ht="12.75">
      <c r="A31" s="3"/>
      <c r="B31" s="78" t="s">
        <v>23</v>
      </c>
      <c r="C31" s="1"/>
      <c r="D31" s="40">
        <f>126.38+100.79+20+8+174.72+15+7+7.44</f>
        <v>459.33</v>
      </c>
      <c r="E31" s="11"/>
      <c r="F31" s="23"/>
      <c r="G31" s="89"/>
      <c r="H31" s="13"/>
      <c r="I31" s="1"/>
      <c r="J31" s="1"/>
      <c r="K31" s="1"/>
      <c r="L31" s="1"/>
    </row>
    <row r="32" spans="1:12" ht="12.75">
      <c r="A32" s="3"/>
      <c r="B32" s="78" t="s">
        <v>24</v>
      </c>
      <c r="C32" s="1"/>
      <c r="D32" s="40">
        <f>122.88+78.08+15+3.25+182.24+20</f>
        <v>421.45</v>
      </c>
      <c r="E32" s="11"/>
      <c r="F32" s="23"/>
      <c r="G32" s="89"/>
      <c r="H32" s="13"/>
      <c r="I32" s="1"/>
      <c r="J32" s="1"/>
      <c r="K32" s="1"/>
      <c r="L32" s="1"/>
    </row>
    <row r="33" spans="1:8" s="1" customFormat="1" ht="12.75">
      <c r="A33" s="3"/>
      <c r="B33" s="80" t="s">
        <v>34</v>
      </c>
      <c r="F33" s="23">
        <f>299+299</f>
        <v>598</v>
      </c>
      <c r="G33" s="89"/>
      <c r="H33" s="13"/>
    </row>
    <row r="34" spans="1:12" ht="12.75">
      <c r="A34" s="8"/>
      <c r="B34" s="90" t="s">
        <v>33</v>
      </c>
      <c r="C34" s="9"/>
      <c r="D34" s="9"/>
      <c r="E34" s="9"/>
      <c r="F34" s="96">
        <f>336+336+336</f>
        <v>1008</v>
      </c>
      <c r="G34" s="70"/>
      <c r="H34" s="13"/>
      <c r="I34" s="1"/>
      <c r="J34" s="1"/>
      <c r="K34" s="1"/>
      <c r="L34" s="1"/>
    </row>
    <row r="35" spans="6:12" ht="12.75">
      <c r="F35" s="64"/>
      <c r="G35" s="1"/>
      <c r="H35" s="13"/>
      <c r="I35" s="1"/>
      <c r="J35" s="1"/>
      <c r="K35" s="1"/>
      <c r="L35" s="1"/>
    </row>
    <row r="36" spans="1:12" s="46" customFormat="1" ht="12.75">
      <c r="A36" s="43" t="s">
        <v>9</v>
      </c>
      <c r="B36" s="4"/>
      <c r="C36" s="4"/>
      <c r="D36" s="4"/>
      <c r="E36" s="65"/>
      <c r="F36" s="66">
        <f>SUM(F37:F37)</f>
        <v>669.01</v>
      </c>
      <c r="G36" s="67">
        <f>F$36/F$9</f>
        <v>0.010784901814528578</v>
      </c>
      <c r="H36" s="13"/>
      <c r="I36" s="2"/>
      <c r="J36" s="2"/>
      <c r="K36" s="2"/>
      <c r="L36" s="2"/>
    </row>
    <row r="37" spans="1:12" s="46" customFormat="1" ht="12.75">
      <c r="A37" s="113"/>
      <c r="B37" s="114" t="s">
        <v>36</v>
      </c>
      <c r="C37" s="114"/>
      <c r="D37" s="114"/>
      <c r="E37" s="115"/>
      <c r="F37" s="116">
        <f>669.01</f>
        <v>669.01</v>
      </c>
      <c r="G37" s="117"/>
      <c r="H37" s="2"/>
      <c r="I37" s="2"/>
      <c r="J37" s="71"/>
      <c r="K37" s="2"/>
      <c r="L37" s="2"/>
    </row>
    <row r="38" spans="1:12" ht="15.75" customHeight="1">
      <c r="A38" s="1"/>
      <c r="B38" s="1"/>
      <c r="C38" s="1"/>
      <c r="D38" s="1"/>
      <c r="E38" s="1"/>
      <c r="F38" s="71"/>
      <c r="G38" s="68"/>
      <c r="H38" s="1"/>
      <c r="I38" s="1"/>
      <c r="J38" s="1"/>
      <c r="K38" s="1"/>
      <c r="L38" s="1"/>
    </row>
    <row r="39" spans="1:12" ht="12.75">
      <c r="A39" s="14" t="s">
        <v>10</v>
      </c>
      <c r="B39" s="58"/>
      <c r="C39" s="58"/>
      <c r="D39" s="58"/>
      <c r="E39" s="72"/>
      <c r="F39" s="73">
        <f>SUM(F40:F49)</f>
        <v>30322.260000000002</v>
      </c>
      <c r="G39" s="57">
        <f>F$39/F$9</f>
        <v>0.48881570812784164</v>
      </c>
      <c r="H39" s="1"/>
      <c r="I39" s="1"/>
      <c r="J39" s="1"/>
      <c r="K39" s="1"/>
      <c r="L39" s="1"/>
    </row>
    <row r="40" spans="1:12" ht="12.75">
      <c r="A40" s="69"/>
      <c r="B40" s="2" t="s">
        <v>28</v>
      </c>
      <c r="C40" s="111"/>
      <c r="D40" s="111"/>
      <c r="E40" s="112"/>
      <c r="F40" s="97">
        <f>25400</f>
        <v>25400</v>
      </c>
      <c r="G40" s="5"/>
      <c r="H40" s="1"/>
      <c r="I40" s="1"/>
      <c r="J40" s="1"/>
      <c r="K40" s="1"/>
      <c r="L40" s="1"/>
    </row>
    <row r="41" spans="1:12" ht="12.75">
      <c r="A41" s="69"/>
      <c r="B41" s="2" t="s">
        <v>30</v>
      </c>
      <c r="C41" s="111"/>
      <c r="D41" s="111"/>
      <c r="E41" s="112"/>
      <c r="F41" s="97">
        <f>3321.74+148.19</f>
        <v>3469.93</v>
      </c>
      <c r="G41" s="5"/>
      <c r="H41" s="1"/>
      <c r="I41" s="1"/>
      <c r="J41" s="1"/>
      <c r="K41" s="1"/>
      <c r="L41" s="1"/>
    </row>
    <row r="42" spans="1:12" ht="12.75">
      <c r="A42" s="69"/>
      <c r="B42" s="2" t="s">
        <v>32</v>
      </c>
      <c r="C42" s="111"/>
      <c r="D42" s="111"/>
      <c r="E42" s="112"/>
      <c r="F42" s="97">
        <f>400</f>
        <v>400</v>
      </c>
      <c r="G42" s="5"/>
      <c r="H42" s="1"/>
      <c r="I42" s="1"/>
      <c r="J42" s="1"/>
      <c r="K42" s="1"/>
      <c r="L42" s="1"/>
    </row>
    <row r="43" spans="1:12" ht="12.75">
      <c r="A43" s="69"/>
      <c r="B43" s="2" t="s">
        <v>46</v>
      </c>
      <c r="C43" s="1"/>
      <c r="D43" s="1"/>
      <c r="E43" s="1"/>
      <c r="F43" s="97">
        <f>99.89+49.55+54.56</f>
        <v>204</v>
      </c>
      <c r="G43" s="5"/>
      <c r="H43" s="1"/>
      <c r="I43" s="1"/>
      <c r="J43" s="1"/>
      <c r="K43" s="1"/>
      <c r="L43" s="1"/>
    </row>
    <row r="44" spans="1:12" ht="12.75">
      <c r="A44" s="69"/>
      <c r="B44" s="2" t="s">
        <v>38</v>
      </c>
      <c r="C44" s="1"/>
      <c r="D44" s="1"/>
      <c r="E44" s="1"/>
      <c r="F44" s="97">
        <f>123</f>
        <v>123</v>
      </c>
      <c r="G44" s="5"/>
      <c r="H44" s="1"/>
      <c r="I44" s="1"/>
      <c r="J44" s="1"/>
      <c r="K44" s="1"/>
      <c r="L44" s="1"/>
    </row>
    <row r="45" spans="1:12" ht="12.75">
      <c r="A45" s="69"/>
      <c r="B45" s="2" t="s">
        <v>47</v>
      </c>
      <c r="C45" s="1"/>
      <c r="D45" s="1"/>
      <c r="E45" s="1"/>
      <c r="F45" s="97">
        <f>11</f>
        <v>11</v>
      </c>
      <c r="G45" s="5"/>
      <c r="H45" s="1"/>
      <c r="I45" s="1"/>
      <c r="J45" s="1"/>
      <c r="K45" s="1"/>
      <c r="L45" s="1"/>
    </row>
    <row r="46" spans="1:12" ht="12.75">
      <c r="A46" s="69"/>
      <c r="B46" s="2" t="s">
        <v>37</v>
      </c>
      <c r="C46" s="1"/>
      <c r="D46" s="1"/>
      <c r="E46" s="1"/>
      <c r="F46" s="97">
        <f>300</f>
        <v>300</v>
      </c>
      <c r="G46" s="5"/>
      <c r="H46" s="1"/>
      <c r="I46" s="1"/>
      <c r="J46" s="1"/>
      <c r="K46" s="1"/>
      <c r="L46" s="1"/>
    </row>
    <row r="47" spans="1:12" ht="12.75">
      <c r="A47" s="69"/>
      <c r="B47" s="2" t="s">
        <v>43</v>
      </c>
      <c r="C47" s="1"/>
      <c r="D47" s="1"/>
      <c r="E47" s="1"/>
      <c r="F47" s="97">
        <f>179.9+187.82</f>
        <v>367.72</v>
      </c>
      <c r="G47" s="5"/>
      <c r="H47" s="1"/>
      <c r="I47" s="1"/>
      <c r="J47" s="1"/>
      <c r="K47" s="1"/>
      <c r="L47" s="1"/>
    </row>
    <row r="48" spans="1:12" ht="12.75">
      <c r="A48" s="69"/>
      <c r="B48" s="2" t="s">
        <v>44</v>
      </c>
      <c r="C48" s="1"/>
      <c r="D48" s="1"/>
      <c r="E48" s="1"/>
      <c r="F48" s="97">
        <f>46.61</f>
        <v>46.61</v>
      </c>
      <c r="G48" s="5"/>
      <c r="H48" s="1"/>
      <c r="I48" s="1"/>
      <c r="J48" s="1"/>
      <c r="K48" s="1"/>
      <c r="L48" s="1"/>
    </row>
    <row r="49" spans="1:12" ht="4.5" customHeight="1">
      <c r="A49" s="108"/>
      <c r="B49" s="94"/>
      <c r="C49" s="9"/>
      <c r="D49" s="9"/>
      <c r="E49" s="9"/>
      <c r="F49" s="109"/>
      <c r="G49" s="10"/>
      <c r="H49" s="1"/>
      <c r="I49" s="1"/>
      <c r="J49" s="1"/>
      <c r="K49" s="1"/>
      <c r="L49" s="1"/>
    </row>
    <row r="50" spans="1:12" ht="15.75" customHeight="1">
      <c r="A50" s="1"/>
      <c r="B50" s="1"/>
      <c r="C50" s="1"/>
      <c r="D50" s="1"/>
      <c r="E50" s="1"/>
      <c r="F50" s="12"/>
      <c r="G50" s="13"/>
      <c r="H50" s="6"/>
      <c r="I50" s="1"/>
      <c r="J50" s="1"/>
      <c r="K50" s="1"/>
      <c r="L50" s="1"/>
    </row>
    <row r="51" spans="1:12" ht="12.75">
      <c r="A51" s="14" t="s">
        <v>11</v>
      </c>
      <c r="B51" s="58"/>
      <c r="C51" s="58"/>
      <c r="D51" s="58"/>
      <c r="E51" s="58"/>
      <c r="F51" s="73">
        <f>SUM(F52:F52)</f>
        <v>4500</v>
      </c>
      <c r="G51" s="57">
        <f>F$51/F$9</f>
        <v>0.07254309825769212</v>
      </c>
      <c r="H51" s="1"/>
      <c r="I51" s="1"/>
      <c r="J51" s="1"/>
      <c r="K51" s="1"/>
      <c r="L51" s="1"/>
    </row>
    <row r="52" spans="1:12" s="87" customFormat="1" ht="12.75">
      <c r="A52" s="100"/>
      <c r="B52" s="94" t="s">
        <v>29</v>
      </c>
      <c r="C52" s="101"/>
      <c r="D52" s="101"/>
      <c r="E52" s="102"/>
      <c r="F52" s="63">
        <v>4500</v>
      </c>
      <c r="G52" s="103"/>
      <c r="H52" s="75"/>
      <c r="I52" s="99"/>
      <c r="J52" s="99"/>
      <c r="K52" s="99"/>
      <c r="L52" s="99"/>
    </row>
    <row r="53" spans="1:12" ht="15.75" customHeight="1">
      <c r="A53" s="1"/>
      <c r="B53" s="1"/>
      <c r="C53" s="1"/>
      <c r="D53" s="1"/>
      <c r="E53" s="1"/>
      <c r="F53" s="12"/>
      <c r="G53" s="13"/>
      <c r="H53" s="6"/>
      <c r="I53" s="1"/>
      <c r="J53" s="1"/>
      <c r="K53" s="1"/>
      <c r="L53" s="1"/>
    </row>
    <row r="54" spans="1:12" ht="12.75">
      <c r="A54" s="14" t="s">
        <v>12</v>
      </c>
      <c r="B54" s="58"/>
      <c r="C54" s="58"/>
      <c r="D54" s="58"/>
      <c r="E54" s="58"/>
      <c r="F54" s="73">
        <f>SUM(F55:F59)</f>
        <v>6118.65</v>
      </c>
      <c r="G54" s="57">
        <f>F$54/F$9</f>
        <v>0.09863685070098396</v>
      </c>
      <c r="H54" s="1"/>
      <c r="I54" s="1"/>
      <c r="J54" s="1"/>
      <c r="K54" s="1"/>
      <c r="L54" s="1"/>
    </row>
    <row r="55" spans="1:12" ht="12.75">
      <c r="A55" s="3"/>
      <c r="B55" s="2" t="s">
        <v>50</v>
      </c>
      <c r="C55" s="1"/>
      <c r="D55" s="1"/>
      <c r="E55" s="1"/>
      <c r="F55" s="95">
        <f>32+30+50+15+25+22+27+25+24.75+50+26.19+26+70+18.15+17+26+45+26+17.85+21.45+23+20+18+15+16+15+16+18+16+16</f>
        <v>767.39</v>
      </c>
      <c r="G55" s="5"/>
      <c r="H55" s="75"/>
      <c r="I55" s="1"/>
      <c r="J55" s="1"/>
      <c r="K55" s="1"/>
      <c r="L55" s="1"/>
    </row>
    <row r="56" spans="1:12" ht="12.75">
      <c r="A56" s="3"/>
      <c r="B56" s="2" t="s">
        <v>48</v>
      </c>
      <c r="C56" s="1"/>
      <c r="D56" s="1"/>
      <c r="E56" s="1"/>
      <c r="F56" s="95">
        <f>480+400+160+400+80+100+80</f>
        <v>1700</v>
      </c>
      <c r="G56" s="5"/>
      <c r="H56" s="75"/>
      <c r="I56" s="1"/>
      <c r="J56" s="1"/>
      <c r="K56" s="1"/>
      <c r="L56" s="1"/>
    </row>
    <row r="57" spans="1:12" ht="12.75">
      <c r="A57" s="3"/>
      <c r="B57" s="2" t="s">
        <v>49</v>
      </c>
      <c r="C57" s="1"/>
      <c r="D57" s="1"/>
      <c r="E57" s="1"/>
      <c r="F57" s="95">
        <f>286.03+286.03+99+286+286+88+88+286+286+1465.2</f>
        <v>3456.26</v>
      </c>
      <c r="G57" s="5"/>
      <c r="H57" s="75"/>
      <c r="I57" s="1"/>
      <c r="J57" s="1"/>
      <c r="K57" s="1"/>
      <c r="L57" s="1"/>
    </row>
    <row r="58" spans="1:12" ht="12.75">
      <c r="A58" s="3"/>
      <c r="B58" s="2" t="s">
        <v>45</v>
      </c>
      <c r="C58" s="1"/>
      <c r="D58" s="1"/>
      <c r="E58" s="1"/>
      <c r="F58" s="95">
        <f>50+80+50</f>
        <v>180</v>
      </c>
      <c r="G58" s="5"/>
      <c r="H58" s="75"/>
      <c r="I58" s="1"/>
      <c r="J58" s="1"/>
      <c r="K58" s="1"/>
      <c r="L58" s="1"/>
    </row>
    <row r="59" spans="1:12" ht="12.75">
      <c r="A59" s="3"/>
      <c r="B59" s="2" t="s">
        <v>52</v>
      </c>
      <c r="C59" s="1"/>
      <c r="D59" s="1"/>
      <c r="E59" s="1"/>
      <c r="F59" s="95">
        <f>15</f>
        <v>15</v>
      </c>
      <c r="G59" s="5"/>
      <c r="H59" s="75"/>
      <c r="I59" s="1"/>
      <c r="J59" s="1"/>
      <c r="K59" s="1"/>
      <c r="L59" s="1"/>
    </row>
    <row r="60" spans="1:12" ht="12.75">
      <c r="A60" s="14" t="s">
        <v>13</v>
      </c>
      <c r="B60" s="4"/>
      <c r="C60" s="58"/>
      <c r="D60" s="58"/>
      <c r="E60" s="58"/>
      <c r="F60" s="73">
        <f>SUM(F61:F62)</f>
        <v>-409.46</v>
      </c>
      <c r="G60" s="57">
        <f>F$60/F$9</f>
        <v>-0.006600777113909913</v>
      </c>
      <c r="H60" s="1"/>
      <c r="I60" s="1"/>
      <c r="J60" s="1"/>
      <c r="K60" s="1"/>
      <c r="L60" s="1"/>
    </row>
    <row r="61" spans="1:12" ht="12.75">
      <c r="A61" s="3"/>
      <c r="B61" s="4" t="s">
        <v>16</v>
      </c>
      <c r="C61" s="1"/>
      <c r="D61" s="1"/>
      <c r="E61" s="1"/>
      <c r="F61" s="23">
        <v>-447.46</v>
      </c>
      <c r="G61" s="5"/>
      <c r="H61" s="6"/>
      <c r="I61" s="118"/>
      <c r="J61" s="1"/>
      <c r="K61" s="1"/>
      <c r="L61" s="1"/>
    </row>
    <row r="62" spans="1:12" ht="12.75">
      <c r="A62" s="8"/>
      <c r="B62" s="94" t="s">
        <v>27</v>
      </c>
      <c r="C62" s="9"/>
      <c r="D62" s="9"/>
      <c r="E62" s="9"/>
      <c r="F62" s="84">
        <f>36+2</f>
        <v>38</v>
      </c>
      <c r="G62" s="10"/>
      <c r="H62" s="6"/>
      <c r="I62" s="1"/>
      <c r="J62" s="1"/>
      <c r="K62" s="1"/>
      <c r="L62" s="1"/>
    </row>
    <row r="63" spans="1:12" ht="15.75" customHeight="1">
      <c r="A63" s="1"/>
      <c r="B63" s="1"/>
      <c r="C63" s="1"/>
      <c r="D63" s="1"/>
      <c r="E63" s="1"/>
      <c r="F63" s="12"/>
      <c r="G63" s="13"/>
      <c r="H63" s="6"/>
      <c r="I63" s="1"/>
      <c r="J63" s="1"/>
      <c r="K63" s="1"/>
      <c r="L63" s="1"/>
    </row>
    <row r="64" spans="1:12" ht="12.75">
      <c r="A64" s="14" t="s">
        <v>26</v>
      </c>
      <c r="B64" s="15"/>
      <c r="C64" s="15"/>
      <c r="D64" s="15"/>
      <c r="E64" s="15"/>
      <c r="F64" s="16"/>
      <c r="G64" s="17">
        <f>F14-F17</f>
        <v>43952.700000000004</v>
      </c>
      <c r="H64" s="6"/>
      <c r="I64" s="1"/>
      <c r="J64" s="1"/>
      <c r="K64" s="1"/>
      <c r="L64" s="1"/>
    </row>
    <row r="65" spans="1:12" ht="15.75" customHeight="1">
      <c r="A65" s="18"/>
      <c r="F65" s="19"/>
      <c r="G65" s="20"/>
      <c r="H65" s="6"/>
      <c r="I65" s="98">
        <f>G66-G64</f>
        <v>0</v>
      </c>
      <c r="J65" s="1"/>
      <c r="K65" s="1"/>
      <c r="L65" s="1"/>
    </row>
    <row r="66" spans="1:12" ht="12.75">
      <c r="A66" s="14"/>
      <c r="B66" s="15" t="s">
        <v>17</v>
      </c>
      <c r="C66" s="15"/>
      <c r="D66" s="15"/>
      <c r="E66" s="15"/>
      <c r="F66" s="16"/>
      <c r="G66" s="35">
        <v>43952.7</v>
      </c>
      <c r="H66" s="24"/>
      <c r="I66" s="1"/>
      <c r="J66" s="1"/>
      <c r="K66" s="1"/>
      <c r="L66" s="1"/>
    </row>
    <row r="67" spans="1:12" ht="42.75" customHeight="1">
      <c r="A67" s="21"/>
      <c r="B67" s="21"/>
      <c r="C67" s="21"/>
      <c r="D67" s="21"/>
      <c r="E67" s="21"/>
      <c r="F67" s="21"/>
      <c r="G67" s="22"/>
      <c r="H67" s="1"/>
      <c r="I67" s="1"/>
      <c r="J67" s="1"/>
      <c r="K67" s="1"/>
      <c r="L67" s="1"/>
    </row>
    <row r="68" spans="2:12" ht="12.75">
      <c r="B68" s="123"/>
      <c r="C68" s="123"/>
      <c r="D68" s="76"/>
      <c r="E68" s="123"/>
      <c r="F68" s="123"/>
      <c r="H68" s="1"/>
      <c r="I68" s="1"/>
      <c r="J68" s="1"/>
      <c r="K68" s="1"/>
      <c r="L68" s="1"/>
    </row>
    <row r="69" spans="1:12" ht="12.75">
      <c r="A69" s="77"/>
      <c r="B69" s="119" t="s">
        <v>14</v>
      </c>
      <c r="C69" s="119"/>
      <c r="D69" s="76"/>
      <c r="E69" s="120" t="s">
        <v>53</v>
      </c>
      <c r="F69" s="119"/>
      <c r="H69" s="1"/>
      <c r="I69" s="1"/>
      <c r="J69" s="1"/>
      <c r="K69" s="1"/>
      <c r="L69" s="1"/>
    </row>
    <row r="70" spans="1:12" ht="12.75">
      <c r="A70" s="77"/>
      <c r="B70" s="119" t="s">
        <v>15</v>
      </c>
      <c r="C70" s="119"/>
      <c r="D70" s="76"/>
      <c r="E70" s="120" t="s">
        <v>54</v>
      </c>
      <c r="F70" s="119"/>
      <c r="H70" s="1"/>
      <c r="I70" s="1"/>
      <c r="J70" s="1"/>
      <c r="K70" s="1"/>
      <c r="L70" s="1"/>
    </row>
    <row r="71" spans="1:12" ht="12.75">
      <c r="A71" s="77"/>
      <c r="B71" s="77"/>
      <c r="C71" s="77"/>
      <c r="D71" s="77"/>
      <c r="E71" s="30"/>
      <c r="F71" s="86"/>
      <c r="H71" s="1"/>
      <c r="I71" s="1"/>
      <c r="J71" s="1"/>
      <c r="K71" s="1"/>
      <c r="L71" s="1"/>
    </row>
    <row r="72" spans="1:12" ht="12.75">
      <c r="A72" s="77"/>
      <c r="B72" s="77"/>
      <c r="C72" s="77"/>
      <c r="D72" s="77"/>
      <c r="E72" s="30"/>
      <c r="F72" s="86"/>
      <c r="H72" s="1"/>
      <c r="I72" s="1"/>
      <c r="J72" s="1"/>
      <c r="K72" s="1"/>
      <c r="L72" s="1"/>
    </row>
    <row r="73" spans="1:12" ht="12.75">
      <c r="A73" s="77"/>
      <c r="H73" s="1"/>
      <c r="I73" s="1"/>
      <c r="J73" s="1"/>
      <c r="K73" s="1"/>
      <c r="L73" s="1"/>
    </row>
    <row r="74" spans="1:12" ht="12.75">
      <c r="A74" s="77"/>
      <c r="H74" s="1"/>
      <c r="I74" s="1"/>
      <c r="J74" s="1"/>
      <c r="K74" s="1"/>
      <c r="L74" s="1"/>
    </row>
    <row r="75" spans="1:12" ht="12.75">
      <c r="A75" s="77"/>
      <c r="H75" s="1"/>
      <c r="I75" s="1"/>
      <c r="J75" s="1"/>
      <c r="K75" s="1"/>
      <c r="L75" s="1"/>
    </row>
    <row r="76" spans="1:12" ht="12.75">
      <c r="A76" s="77"/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ht="12.75">
      <c r="H225" s="1"/>
    </row>
  </sheetData>
  <sheetProtection/>
  <mergeCells count="8">
    <mergeCell ref="B70:C70"/>
    <mergeCell ref="E70:F70"/>
    <mergeCell ref="A1:F1"/>
    <mergeCell ref="A3:F3"/>
    <mergeCell ref="B68:C68"/>
    <mergeCell ref="E68:F68"/>
    <mergeCell ref="B69:C69"/>
    <mergeCell ref="E69:F69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2014-04-14T16:35:52Z</dcterms:modified>
  <cp:category/>
  <cp:version/>
  <cp:contentType/>
  <cp:contentStatus/>
</cp:coreProperties>
</file>